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<sst xmlns="http://schemas.openxmlformats.org/spreadsheetml/2006/main" count="162" uniqueCount="112">
  <si>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</si>
  <si>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</si>
  <si>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</si>
  <si>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</si>
  <si>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</si>
  <si>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</si>
  <si>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</si>
  <si>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</si>
  <si>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</si>
  <si>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</si>
  <si>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</si>
  <si>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</si>
  <si>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</si>
  <si>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</si>
  <si>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</si>
  <si>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</si>
  <si>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</si>
  <si>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</si>
  <si>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</si>
  <si>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</si>
  <si>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</si>
  <si>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</si>
  <si>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</si>
  <si>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</si>
  <si>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</si>
  <si>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</si>
  <si>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</si>
  <si>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</si>
  <si>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</si>
  <si>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</si>
  <si>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</si>
  <si>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</si>
  <si>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</si>
  <si>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</si>
  <si>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</si>
  <si>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</si>
  <si>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</si>
  <si>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</si>
  <si>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</si>
  <si>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</si>
  <si>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</si>
  <si>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</si>
  <si>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</si>
  <si>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</si>
  <si>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</si>
  <si>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</si>
  <si>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</si>
  <si>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</si>
  <si>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</si>
  <si>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</si>
  <si>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</si>
  <si>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</si>
  <si>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</si>
  <si>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</si>
  <si>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</si>
  <si>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</si>
  <si>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</si>
  <si>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</si>
  <si>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</si>
  <si>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</si>
  <si>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</si>
  <si>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</si>
  <si>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</si>
  <si>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</si>
  <si>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</si>
  <si>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</si>
  <si>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</si>
  <si>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</si>
  <si>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</si>
  <si>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</si>
  <si>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</si>
  <si>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</si>
  <si>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</si>
  <si>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</si>
  <si>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</si>
  <si>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</si>
  <si>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</si>
  <si>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</si>
  <si>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</si>
  <si>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</si>
  <si>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</si>
  <si>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</si>
  <si>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</si>
  <si>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</si>
  <si>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</si>
  <si>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</si>
  <si>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</si>
  <si>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</si>
  <si>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</si>
  <si>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</si>
  <si>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</si>
  <si>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</si>
  <si>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</si>
  <si>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</si>
  <si>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</si>
  <si>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</si>
  <si>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</si>
  <si>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</si>
  <si>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</si>
  <si>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</si>
  <si>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</si>
  <si>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</si>
  <si>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</si>
  <si>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</si>
  <si>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</si>
  <si>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</si>
  <si>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</si>
  <si>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</si>
  <si>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</si>
  <si>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</si>
  <si>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</si>
  <si>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21.12.2016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</si>
</sst>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52384957"/>
        <c:axId val="1702566"/>
      </c:bar3D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2566"/>
        <c:crosses val="autoZero"/>
        <c:auto val="1"/>
        <c:lblOffset val="100"/>
        <c:tickLblSkip val="1"/>
        <c:noMultiLvlLbl val="0"/>
      </c:catAx>
      <c:valAx>
        <c:axId val="1702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15323095"/>
        <c:axId val="3690128"/>
      </c:bar3D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90128"/>
        <c:crosses val="autoZero"/>
        <c:auto val="1"/>
        <c:lblOffset val="100"/>
        <c:tickLblSkip val="1"/>
        <c:noMultiLvlLbl val="0"/>
      </c:catAx>
      <c:valAx>
        <c:axId val="369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33211153"/>
        <c:axId val="30464922"/>
      </c:bar3D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1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5748843"/>
        <c:axId val="51739588"/>
      </c:bar3D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39588"/>
        <c:crosses val="autoZero"/>
        <c:auto val="1"/>
        <c:lblOffset val="100"/>
        <c:tickLblSkip val="1"/>
        <c:noMultiLvlLbl val="0"/>
      </c:catAx>
      <c:valAx>
        <c:axId val="51739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63003109"/>
        <c:axId val="30157070"/>
      </c:bar3D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57070"/>
        <c:crosses val="autoZero"/>
        <c:auto val="1"/>
        <c:lblOffset val="100"/>
        <c:tickLblSkip val="2"/>
        <c:noMultiLvlLbl val="0"/>
      </c:catAx>
      <c:valAx>
        <c:axId val="30157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3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2978175"/>
        <c:axId val="26803576"/>
      </c:bar3DChart>
      <c:catAx>
        <c:axId val="297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03576"/>
        <c:crosses val="autoZero"/>
        <c:auto val="1"/>
        <c:lblOffset val="100"/>
        <c:tickLblSkip val="1"/>
        <c:noMultiLvlLbl val="0"/>
      </c:catAx>
      <c:valAx>
        <c:axId val="26803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39905593"/>
        <c:axId val="23606018"/>
      </c:bar3D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606018"/>
        <c:crosses val="autoZero"/>
        <c:auto val="1"/>
        <c:lblOffset val="100"/>
        <c:tickLblSkip val="1"/>
        <c:noMultiLvlLbl val="0"/>
      </c:catAx>
      <c:valAx>
        <c:axId val="23606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05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1127571"/>
        <c:axId val="33039276"/>
      </c:bar3D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39276"/>
        <c:crosses val="autoZero"/>
        <c:auto val="1"/>
        <c:lblOffset val="100"/>
        <c:tickLblSkip val="1"/>
        <c:noMultiLvlLbl val="0"/>
      </c:catAx>
      <c:valAx>
        <c:axId val="33039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27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28918029"/>
        <c:axId val="58935670"/>
      </c:bar3DChart>
      <c:catAx>
        <c:axId val="2891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35670"/>
        <c:crosses val="autoZero"/>
        <c:auto val="1"/>
        <c:lblOffset val="100"/>
        <c:tickLblSkip val="1"/>
        <c:noMultiLvlLbl val="0"/>
      </c:catAx>
      <c:valAx>
        <c:axId val="58935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18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6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0" customHeight="1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426773.1+25+188.4+2200.9+6.1-1051.6+141.1+593.1+16568.5+4904.2+177+742.5-1039.7</f>
        <v>450228.6</v>
      </c>
      <c r="D6" s="47">
        <f>332980.2+473.5+94.1+160.7+5895.8+8746.9+145.1+473.2+40.2+1154.4+173.1+6.7+1143.7+6208.9+2190.9+7831.9+213.4+23+0.1+177.3+463+937.8+2899.3+14312.5+4453.1+637.2+2194.9+166.6</f>
        <v>394197.50000000006</v>
      </c>
      <c r="E6" s="3">
        <f>D6/D150*100</f>
        <v>27.653910033024253</v>
      </c>
      <c r="F6" s="3">
        <f>D6/B6*100</f>
        <v>96.68744078101973</v>
      </c>
      <c r="G6" s="3">
        <f aca="true" t="shared" si="0" ref="G6:G43">D6/C6*100</f>
        <v>87.55496652145156</v>
      </c>
      <c r="H6" s="47">
        <f>B6-D6</f>
        <v>13505.399999999907</v>
      </c>
      <c r="I6" s="47">
        <f aca="true" t="shared" si="1" ref="I6:I43">C6-D6</f>
        <v>56031.09999999992</v>
      </c>
    </row>
    <row r="7" spans="1:9" s="37" customFormat="1" ht="18.75">
      <c r="A7" s="104" t="s">
        <v>87</v>
      </c>
      <c r="B7" s="97">
        <v>171592.7</v>
      </c>
      <c r="C7" s="94">
        <f>185717.4+2200.9+593.1-613.8+3218.5</f>
        <v>191116.1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+149.5+0.2+177.3+7.2+1163.8+6492.4+1707+3.2+1659.9</f>
        <v>168925.8</v>
      </c>
      <c r="E7" s="95">
        <f>D7/D6*100</f>
        <v>42.853087602026896</v>
      </c>
      <c r="F7" s="95">
        <f>D7/B7*100</f>
        <v>98.44579635380758</v>
      </c>
      <c r="G7" s="95">
        <f>D7/C7*100</f>
        <v>88.38909961013226</v>
      </c>
      <c r="H7" s="105">
        <f>B7-D7</f>
        <v>2666.9000000000233</v>
      </c>
      <c r="I7" s="105">
        <f t="shared" si="1"/>
        <v>22190.300000000017</v>
      </c>
    </row>
    <row r="8" spans="1:9" ht="18">
      <c r="A8" s="23" t="s">
        <v>3</v>
      </c>
      <c r="B8" s="42">
        <f>284150.9+24.8</f>
        <v>284175.7</v>
      </c>
      <c r="C8" s="43">
        <f>298081.6+593.1+13792.1+24.8</f>
        <v>312491.5999999999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+93.3+12435.9+12.8</f>
        <v>293554.1999999999</v>
      </c>
      <c r="E8" s="1">
        <f>D8/D6*100</f>
        <v>74.46881322179868</v>
      </c>
      <c r="F8" s="1">
        <f>D8/B8*100</f>
        <v>103.30024699508083</v>
      </c>
      <c r="G8" s="1">
        <f t="shared" si="0"/>
        <v>93.93986910368149</v>
      </c>
      <c r="H8" s="44">
        <f>B8-D8</f>
        <v>-9378.499999999884</v>
      </c>
      <c r="I8" s="44">
        <f t="shared" si="1"/>
        <v>18937.400000000023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4+2.9+1.6+0.5+0.5+1.9+1.2+1.8+1.6+0.7+2+3.7+0.1+1.9+2.9+1.2+0.4+1.1+0.2+0.6+1.5+1.7+0.3+0.5+1.3-0.1+0.4+0.3+1.5+2.7+0.5+2.5+7.6+1+1.2+2.8+0.3+0.4+1.5+5.8+1.1+1.7+3+4.1+4.5+0.3+1.2</f>
        <v>80.39999999999998</v>
      </c>
      <c r="E9" s="12">
        <f>D9/D6*100</f>
        <v>0.020395867553700864</v>
      </c>
      <c r="F9" s="120">
        <f>D9/B9*100</f>
        <v>97.57281553398055</v>
      </c>
      <c r="G9" s="1">
        <f t="shared" si="0"/>
        <v>93.8156359393232</v>
      </c>
      <c r="H9" s="44">
        <f aca="true" t="shared" si="2" ref="H9:H43">B9-D9</f>
        <v>2.0000000000000284</v>
      </c>
      <c r="I9" s="44">
        <f t="shared" si="1"/>
        <v>5.300000000000026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28052.9-28-1051.6+141.1+4575.2-820.3-1469.9</f>
        <v>29399.4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+43.7+21.8+0.3+81+56.5+1402.9+447.3+332.3+270.8+146.5</f>
        <v>27244.300000000014</v>
      </c>
      <c r="E10" s="1">
        <f>D10/D6*100</f>
        <v>6.911332517329513</v>
      </c>
      <c r="F10" s="1">
        <f aca="true" t="shared" si="3" ref="F10:F41">D10/B10*100</f>
        <v>94.56706989014046</v>
      </c>
      <c r="G10" s="1">
        <f t="shared" si="0"/>
        <v>92.66957829071346</v>
      </c>
      <c r="H10" s="44">
        <f t="shared" si="2"/>
        <v>1565.1999999999862</v>
      </c>
      <c r="I10" s="44">
        <f t="shared" si="1"/>
        <v>2155.0999999999876</v>
      </c>
    </row>
    <row r="11" spans="1:9" ht="18">
      <c r="A11" s="23" t="s">
        <v>0</v>
      </c>
      <c r="B11" s="42">
        <f>64199.2+821.3</f>
        <v>65020.5</v>
      </c>
      <c r="C11" s="43">
        <f>71654.8+3326+821.3</f>
        <v>75802.1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+6.3-0.1+168.9+82.5+90.1+1208.9+434.2+3303.6+1.5+1599.4+17.2</f>
        <v>45842.50000000001</v>
      </c>
      <c r="E11" s="1">
        <f>D11/D6*100</f>
        <v>11.629322864807616</v>
      </c>
      <c r="F11" s="1">
        <f t="shared" si="3"/>
        <v>70.50468698333604</v>
      </c>
      <c r="G11" s="1">
        <f t="shared" si="0"/>
        <v>60.47655671808565</v>
      </c>
      <c r="H11" s="44">
        <f t="shared" si="2"/>
        <v>19177.999999999993</v>
      </c>
      <c r="I11" s="44">
        <f t="shared" si="1"/>
        <v>29959.6</v>
      </c>
    </row>
    <row r="12" spans="1:9" ht="18">
      <c r="A12" s="23" t="s">
        <v>14</v>
      </c>
      <c r="B12" s="42">
        <f>13330.4-1455.2</f>
        <v>11875.199999999999</v>
      </c>
      <c r="C12" s="43">
        <f>14712+28-1455.2</f>
        <v>13284.8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+3.4+6.7+172.1+202.5+8.7</f>
        <v>11828.900000000001</v>
      </c>
      <c r="E12" s="1">
        <f>D12/D6*100</f>
        <v>3.0007546978354758</v>
      </c>
      <c r="F12" s="1">
        <f t="shared" si="3"/>
        <v>99.61011182969553</v>
      </c>
      <c r="G12" s="1">
        <f t="shared" si="0"/>
        <v>89.04085872576178</v>
      </c>
      <c r="H12" s="44">
        <f t="shared" si="2"/>
        <v>46.29999999999745</v>
      </c>
      <c r="I12" s="44">
        <f t="shared" si="1"/>
        <v>1455.8999999999978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19165.000000000047</v>
      </c>
      <c r="D13" s="43">
        <f>D6-D8-D9-D10-D11-D12</f>
        <v>15647.200000000143</v>
      </c>
      <c r="E13" s="1">
        <f>D13/D6*100</f>
        <v>3.9693808306750142</v>
      </c>
      <c r="F13" s="1">
        <f t="shared" si="3"/>
        <v>88.20492006584239</v>
      </c>
      <c r="G13" s="1">
        <f t="shared" si="0"/>
        <v>81.64466475345736</v>
      </c>
      <c r="H13" s="44">
        <f t="shared" si="2"/>
        <v>2092.3999999998196</v>
      </c>
      <c r="I13" s="44">
        <f t="shared" si="1"/>
        <v>3517.7999999999047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238549.9-102.3+771.4+0.1</f>
        <v>239219.1</v>
      </c>
      <c r="C18" s="46">
        <f>250434.1+666.5+2890.8+76.6+110+6034+513.1+12.9-102.3+425</f>
        <v>261060.7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+318+14.3+918.9+92.1+9626.1+260.8+98.7+86.7+5452.4+626.9</f>
        <v>240356.10000000003</v>
      </c>
      <c r="E18" s="3">
        <f>D18/D150*100</f>
        <v>16.861562960923347</v>
      </c>
      <c r="F18" s="3">
        <f>D18/B18*100</f>
        <v>100.47529649597378</v>
      </c>
      <c r="G18" s="3">
        <f t="shared" si="0"/>
        <v>92.06904754334913</v>
      </c>
      <c r="H18" s="47">
        <f>B18-D18</f>
        <v>-1137.000000000029</v>
      </c>
      <c r="I18" s="47">
        <f t="shared" si="1"/>
        <v>20704.599999999977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+138.8+14.3+918.9+92.1+9429.1+257.7+72.3+8.7+2594.2+473.9</f>
        <v>177801.19999999998</v>
      </c>
      <c r="E19" s="95">
        <f>D19/D18*100</f>
        <v>73.97407430058982</v>
      </c>
      <c r="F19" s="95">
        <f t="shared" si="3"/>
        <v>102.22213790006789</v>
      </c>
      <c r="G19" s="95">
        <f t="shared" si="0"/>
        <v>92.83082505579992</v>
      </c>
      <c r="H19" s="105">
        <f t="shared" si="2"/>
        <v>-3865.0999999999767</v>
      </c>
      <c r="I19" s="105">
        <f t="shared" si="1"/>
        <v>13731.300000000017</v>
      </c>
    </row>
    <row r="20" spans="1:9" ht="18">
      <c r="A20" s="23" t="s">
        <v>5</v>
      </c>
      <c r="B20" s="42">
        <f>174067.6+926.9+771.4</f>
        <v>175765.9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5722.2+1+8655.9+32.9+2.4+5725.7+8251+357.7+0.1+5829.5+27.9+3957+4812.9+26.7+6036.7+16.8+6839+2416.2+22.3+6209+10229+319.3+6468+9728.3+1605.6+3790.5+3239.9+10406.4+0.1+6965.8+3+5278.9+3995.6+0.1+6242.7+6151.8+883.1+1990.1+6252.1+3.3+5936.1+3370.3+6282.6+5625.2+3940.4+6897.7+28.8</f>
        <v>180577.6</v>
      </c>
      <c r="E20" s="1">
        <f>D20/D18*100</f>
        <v>75.12919372547648</v>
      </c>
      <c r="F20" s="1">
        <f t="shared" si="3"/>
        <v>102.73756172272324</v>
      </c>
      <c r="G20" s="1">
        <f t="shared" si="0"/>
        <v>94.43343630260311</v>
      </c>
      <c r="H20" s="44">
        <f t="shared" si="2"/>
        <v>-4811.700000000012</v>
      </c>
      <c r="I20" s="44">
        <f t="shared" si="1"/>
        <v>10644.49999999997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20454.1+500+110+1045.6+41+22.7-1738.6+1556.3-8</f>
        <v>21983.1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+265.6+26.9+81.3+599+22.6+26.4+82.2+250.2+124.7</f>
        <v>20906.299999999992</v>
      </c>
      <c r="E21" s="1">
        <f>D21/D18*100</f>
        <v>8.698052597791357</v>
      </c>
      <c r="F21" s="1">
        <f t="shared" si="3"/>
        <v>103.35684940649514</v>
      </c>
      <c r="G21" s="1">
        <f t="shared" si="0"/>
        <v>95.10169175412018</v>
      </c>
      <c r="H21" s="44">
        <f t="shared" si="2"/>
        <v>-678.9999999999927</v>
      </c>
      <c r="I21" s="44">
        <f t="shared" si="1"/>
        <v>1076.8000000000065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+0.1+28.4+76.3+17.3+0.8+217</f>
        <v>4361.500000000001</v>
      </c>
      <c r="E22" s="1">
        <f>D22/D18*100</f>
        <v>1.8145992550220278</v>
      </c>
      <c r="F22" s="1">
        <f t="shared" si="3"/>
        <v>105.35024154589374</v>
      </c>
      <c r="G22" s="1">
        <f t="shared" si="0"/>
        <v>96.69230939765448</v>
      </c>
      <c r="H22" s="44">
        <f t="shared" si="2"/>
        <v>-221.5000000000009</v>
      </c>
      <c r="I22" s="44">
        <f t="shared" si="1"/>
        <v>149.1999999999989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+84.5-12.9+12.9+811.8+10.8+1793.8+175.6+34.6+2.4+866.9+137.3</f>
        <v>22251.59999999999</v>
      </c>
      <c r="E23" s="1">
        <f>D23/D18*100</f>
        <v>9.257763792972172</v>
      </c>
      <c r="F23" s="1">
        <f t="shared" si="3"/>
        <v>92.56535267983422</v>
      </c>
      <c r="G23" s="1">
        <f t="shared" si="0"/>
        <v>78.9304539682314</v>
      </c>
      <c r="H23" s="44">
        <f t="shared" si="2"/>
        <v>1787.2000000000116</v>
      </c>
      <c r="I23" s="44">
        <f t="shared" si="1"/>
        <v>5939.80000000001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73.6+22.6+5.3+2.4+2.5+128.1+0.1+11.5+121.2+11.2-0.1+27.3+71.1+31.4-0.1+0.8+24.6+83.5+19.6+26.5+24.2+67.9+2.3+4+48.1+8.9+75.1+2+0.1+126.5+0.8+36.4+6.5+68.6+1.9+11.7+18.6+90+2.2+13.7+46.9+77.6-0.1+37.1+4.9+16.9+68.6</f>
        <v>1524.5</v>
      </c>
      <c r="E24" s="1">
        <f>D24/D18*100</f>
        <v>0.6342672393169967</v>
      </c>
      <c r="F24" s="1">
        <f t="shared" si="3"/>
        <v>105.2032295907805</v>
      </c>
      <c r="G24" s="1">
        <f t="shared" si="0"/>
        <v>98.08904902843908</v>
      </c>
      <c r="H24" s="44">
        <f t="shared" si="2"/>
        <v>-75.40000000000009</v>
      </c>
      <c r="I24" s="44">
        <f t="shared" si="1"/>
        <v>29.699999999999818</v>
      </c>
    </row>
    <row r="25" spans="1:9" ht="18.75" thickBot="1">
      <c r="A25" s="23" t="s">
        <v>29</v>
      </c>
      <c r="B25" s="43">
        <f>B18-B20-B21-B22-B23-B24</f>
        <v>13598.000000000005</v>
      </c>
      <c r="C25" s="43">
        <f>C18-C20-C21-C22-C23-C24</f>
        <v>13599.200000000037</v>
      </c>
      <c r="D25" s="43">
        <f>D18-D20-D21-D22-D23-D24</f>
        <v>10734.60000000005</v>
      </c>
      <c r="E25" s="1">
        <f>D25/D18*100</f>
        <v>4.466123389420966</v>
      </c>
      <c r="F25" s="1">
        <f t="shared" si="3"/>
        <v>78.94249154287428</v>
      </c>
      <c r="G25" s="1">
        <f t="shared" si="0"/>
        <v>78.9355256191542</v>
      </c>
      <c r="H25" s="44">
        <f t="shared" si="2"/>
        <v>2863.399999999956</v>
      </c>
      <c r="I25" s="44">
        <f t="shared" si="1"/>
        <v>2864.5999999999876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</f>
        <v>50737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+21.8-0.1+56.8+297.7+2.3+86.9+1885+39+103.2+37.7</f>
        <v>45075.6</v>
      </c>
      <c r="E33" s="3">
        <f>D33/D150*100</f>
        <v>3.1621625887647378</v>
      </c>
      <c r="F33" s="3">
        <f>D33/B33*100</f>
        <v>98.18745003561494</v>
      </c>
      <c r="G33" s="3">
        <f t="shared" si="0"/>
        <v>88.84167372923113</v>
      </c>
      <c r="H33" s="47">
        <f t="shared" si="2"/>
        <v>832.0999999999985</v>
      </c>
      <c r="I33" s="47">
        <f t="shared" si="1"/>
        <v>5661.4000000000015</v>
      </c>
    </row>
    <row r="34" spans="1:9" ht="18">
      <c r="A34" s="23" t="s">
        <v>3</v>
      </c>
      <c r="B34" s="42">
        <f>32914+0.2</f>
        <v>32914.2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1335+1268.2+1354.9+1304.2+1357+1359.6+1365.6+1342.2+1381.4+3.9+1624.5+11.9+0.1+10+3950.5+2820.4+0.1+74+93.6+20+430.6+329.1+0.1+119.6+19.5+358.3+39+1137.3+0.1+58.6+10+1391+48.8+259.9+1234.6+4.8+1421.2+1707.9+0.3+279.3+1161.2+1481.7+0.1+1691.7</f>
        <v>33861.79999999999</v>
      </c>
      <c r="E34" s="1">
        <f>D34/D33*100</f>
        <v>75.12223908278534</v>
      </c>
      <c r="F34" s="1">
        <f t="shared" si="3"/>
        <v>102.8790005529528</v>
      </c>
      <c r="G34" s="1">
        <f t="shared" si="0"/>
        <v>93.15667701991508</v>
      </c>
      <c r="H34" s="44">
        <f t="shared" si="2"/>
        <v>-947.5999999999913</v>
      </c>
      <c r="I34" s="44">
        <f t="shared" si="1"/>
        <v>2487.5000000000073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+6-1.4+98.1+0.3+46.7+103.1+11.4+2.7+0.1</f>
        <v>1738.799999999999</v>
      </c>
      <c r="E36" s="1">
        <f>D36/D33*100</f>
        <v>3.8575193674626607</v>
      </c>
      <c r="F36" s="1">
        <f t="shared" si="3"/>
        <v>62.78162911611782</v>
      </c>
      <c r="G36" s="1">
        <f t="shared" si="0"/>
        <v>51.37690580309653</v>
      </c>
      <c r="H36" s="44">
        <f t="shared" si="2"/>
        <v>1030.8000000000009</v>
      </c>
      <c r="I36" s="44">
        <f t="shared" si="1"/>
        <v>1645.600000000001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11.2+19.5+15.2+5+5.7-0.1+1.9+5.1+7+0.3+7.7+25.8+82+15.4+14.3+13.2+14.4+42.6+0.1+37.6+3+2.6+0.8+1.6+3.9+98.6+0.5+15.5+1.7+3.3+166.5+5.9+37.9+118.4+6.4+2.7+15.3+30.5+7.5+1.2+1.8+21.8+0.1+8+2</f>
        <v>881.4</v>
      </c>
      <c r="E37" s="17">
        <f>D37/D33*100</f>
        <v>1.9553816255357668</v>
      </c>
      <c r="F37" s="17">
        <f t="shared" si="3"/>
        <v>91.30840153320212</v>
      </c>
      <c r="G37" s="17">
        <f t="shared" si="0"/>
        <v>79.43403028118242</v>
      </c>
      <c r="H37" s="53">
        <f t="shared" si="2"/>
        <v>83.89999999999998</v>
      </c>
      <c r="I37" s="53">
        <f t="shared" si="1"/>
        <v>228.19999999999993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5.1+5.1+5.1+5.1+5.1+4.8+24.8+5.1</f>
        <v>60.2</v>
      </c>
      <c r="E38" s="1">
        <f>D38/D33*100</f>
        <v>0.13355340805225002</v>
      </c>
      <c r="F38" s="1">
        <f t="shared" si="3"/>
        <v>108.07899461400359</v>
      </c>
      <c r="G38" s="1">
        <f t="shared" si="0"/>
        <v>99.01315789473685</v>
      </c>
      <c r="H38" s="44">
        <f t="shared" si="2"/>
        <v>-4.5</v>
      </c>
      <c r="I38" s="44">
        <f t="shared" si="1"/>
        <v>0.5999999999999943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9832.900000000005</v>
      </c>
      <c r="D39" s="42">
        <f>D33-D34-D36-D37-D35-D38</f>
        <v>8533.40000000001</v>
      </c>
      <c r="E39" s="1">
        <f>D39/D33*100</f>
        <v>18.93130651616398</v>
      </c>
      <c r="F39" s="1">
        <f t="shared" si="3"/>
        <v>92.72511925588685</v>
      </c>
      <c r="G39" s="1">
        <f t="shared" si="0"/>
        <v>86.78416336991128</v>
      </c>
      <c r="H39" s="44">
        <f>B39-D39</f>
        <v>669.4999999999891</v>
      </c>
      <c r="I39" s="44">
        <f t="shared" si="1"/>
        <v>1299.4999999999945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829.5+61+9+3+3+433+103+40</f>
        <v>1481.5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+3.3+17.7+18.2+6.1+52.1+69.6</f>
        <v>1265.5</v>
      </c>
      <c r="E43" s="3">
        <f>D43/D150*100</f>
        <v>0.08877789216520192</v>
      </c>
      <c r="F43" s="3">
        <f>D43/B43*100</f>
        <v>96.07500759186152</v>
      </c>
      <c r="G43" s="3">
        <f t="shared" si="0"/>
        <v>85.4201822477219</v>
      </c>
      <c r="H43" s="47">
        <f t="shared" si="2"/>
        <v>51.700000000000045</v>
      </c>
      <c r="I43" s="47">
        <f t="shared" si="1"/>
        <v>216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+341.3-0.1+66.2+318.3+21.7+39.5</f>
        <v>7229.399999999998</v>
      </c>
      <c r="E45" s="3">
        <f>D45/D150*100</f>
        <v>0.5071599317416915</v>
      </c>
      <c r="F45" s="3">
        <f>D45/B45*100</f>
        <v>102.88763964989678</v>
      </c>
      <c r="G45" s="3">
        <f aca="true" t="shared" si="4" ref="G45:G76">D45/C45*100</f>
        <v>92.8405398810823</v>
      </c>
      <c r="H45" s="47">
        <f>B45-D45</f>
        <v>-202.89999999999782</v>
      </c>
      <c r="I45" s="47">
        <f aca="true" t="shared" si="5" ref="I45:I77">C45-D45</f>
        <v>557.5000000000027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224.1+258.6+235.3+288.8+241.4+328.6+224.6+306.6+239.4+298.3+269.8+13.5+346.9+45.8+263.2+291.7-0.1+38.6+180.3+343.4+215.2+305.6+213.9+383.3+0.1+215+341.3+258.8</f>
        <v>6372.000000000001</v>
      </c>
      <c r="E46" s="1">
        <f>D46/D45*100</f>
        <v>88.14009461366092</v>
      </c>
      <c r="F46" s="1">
        <f aca="true" t="shared" si="6" ref="F46:F74">D46/B46*100</f>
        <v>103.1518624641834</v>
      </c>
      <c r="G46" s="1">
        <f t="shared" si="4"/>
        <v>94.3496801705757</v>
      </c>
      <c r="H46" s="44">
        <f aca="true" t="shared" si="7" ref="H46:H74">B46-D46</f>
        <v>-194.70000000000073</v>
      </c>
      <c r="I46" s="44">
        <f t="shared" si="5"/>
        <v>381.59999999999945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0.01798212853072178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0.2+2.1+0.1+6.5+6.7-0.1+7+4.6+1.6+2+4.6+6.4-0.1+6.3+6.5+1.9</f>
        <v>56.3</v>
      </c>
      <c r="E48" s="1">
        <f>D48/D45*100</f>
        <v>0.778764489445874</v>
      </c>
      <c r="F48" s="1">
        <f t="shared" si="6"/>
        <v>99.822695035461</v>
      </c>
      <c r="G48" s="1">
        <f t="shared" si="4"/>
        <v>79.63224893917963</v>
      </c>
      <c r="H48" s="44">
        <f t="shared" si="7"/>
        <v>0.10000000000000142</v>
      </c>
      <c r="I48" s="44">
        <f t="shared" si="5"/>
        <v>14.400000000000006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2.2+2.5+0.8+112.4+2.2+0.1+69.1+4.4-0.1+35.2+27.4+4.8+1+22.3+2.5+1.6+0.6+4.2-0.1+0.5+5.1+0.3+0.5+1.6+0.3+1.5+1.7+0.6+5.1+18.9+9.9+66.2+30.6+37.2</f>
        <v>473.1000000000001</v>
      </c>
      <c r="E49" s="1">
        <f>D49/D45*100</f>
        <v>6.544111544526519</v>
      </c>
      <c r="F49" s="1">
        <f t="shared" si="6"/>
        <v>100.63816209317167</v>
      </c>
      <c r="G49" s="1">
        <f t="shared" si="4"/>
        <v>77.68472906403943</v>
      </c>
      <c r="H49" s="44">
        <f t="shared" si="7"/>
        <v>-3.000000000000057</v>
      </c>
      <c r="I49" s="44">
        <f t="shared" si="5"/>
        <v>135.89999999999992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326.6999999999968</v>
      </c>
      <c r="E50" s="1">
        <f>D50/D45*100</f>
        <v>4.51904722383596</v>
      </c>
      <c r="F50" s="1">
        <f t="shared" si="6"/>
        <v>101.6490354698186</v>
      </c>
      <c r="G50" s="1">
        <f t="shared" si="4"/>
        <v>92.73346579619547</v>
      </c>
      <c r="H50" s="44">
        <f t="shared" si="7"/>
        <v>-5.299999999996999</v>
      </c>
      <c r="I50" s="44">
        <f t="shared" si="5"/>
        <v>25.600000000003376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+34.3+0.1+94.7+3.2+625.8+400+39.5+56.5</f>
        <v>14834.899999999989</v>
      </c>
      <c r="E51" s="3">
        <f>D51/D150*100</f>
        <v>1.0407041900288843</v>
      </c>
      <c r="F51" s="3">
        <f>D51/B51*100</f>
        <v>94.6018850357748</v>
      </c>
      <c r="G51" s="3">
        <f t="shared" si="4"/>
        <v>86.05379631187236</v>
      </c>
      <c r="H51" s="47">
        <f>B51-D51</f>
        <v>846.5000000000109</v>
      </c>
      <c r="I51" s="47">
        <f t="shared" si="5"/>
        <v>2404.20000000001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8+294.9+437.7+298.5+423.7+297.9+451.2+294.5+446+301+554.2+412+820.4+487.4+393.4+0.1+169.4+354.3-0.1+300.5+8.5+507.2+314.4+656.2+356+3.3+1.1+497.6+0.1+395.8</f>
        <v>9485.199999999997</v>
      </c>
      <c r="E52" s="1">
        <f>D52/D51*100</f>
        <v>63.93841549319513</v>
      </c>
      <c r="F52" s="1">
        <f t="shared" si="6"/>
        <v>101.81841602438865</v>
      </c>
      <c r="G52" s="1">
        <f t="shared" si="4"/>
        <v>91.83343499181888</v>
      </c>
      <c r="H52" s="44">
        <f t="shared" si="7"/>
        <v>-169.39999999999782</v>
      </c>
      <c r="I52" s="44">
        <f t="shared" si="5"/>
        <v>843.5000000000036</v>
      </c>
    </row>
    <row r="53" spans="1:9" ht="18">
      <c r="A53" s="23" t="s">
        <v>2</v>
      </c>
      <c r="B53" s="42">
        <v>9</v>
      </c>
      <c r="C53" s="43">
        <v>12</v>
      </c>
      <c r="D53" s="44">
        <f>1.4+1.5+2.8+2.9</f>
        <v>8.6</v>
      </c>
      <c r="E53" s="1">
        <f>D53/D51*100</f>
        <v>0.057971405267308894</v>
      </c>
      <c r="F53" s="1">
        <f>D53/B53*100</f>
        <v>95.55555555555554</v>
      </c>
      <c r="G53" s="1">
        <f t="shared" si="4"/>
        <v>71.66666666666667</v>
      </c>
      <c r="H53" s="44">
        <f t="shared" si="7"/>
        <v>0.40000000000000036</v>
      </c>
      <c r="I53" s="44">
        <f t="shared" si="5"/>
        <v>3.4000000000000004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1.3+0.7+2.1+1+1.3+7.6+7.5+6.3+0.4+13+20.7+0.5+5.3+9.4+10+8.9+5.1+7.2+1-0.1+17.9+7.1+3.8+1.6+1.9+6.6+0.6+5.8+1.3+5.3+15.2+5.8+4.4+8.4+0.3+15+7.8+1.8+1.7+2.6+1.3+2.8+0.1+10.4+3.3+1.2+6.2</f>
        <v>249.4000000000001</v>
      </c>
      <c r="E54" s="1">
        <f>D54/D51*100</f>
        <v>1.6811707527519586</v>
      </c>
      <c r="F54" s="1">
        <f t="shared" si="6"/>
        <v>92.23372781065093</v>
      </c>
      <c r="G54" s="1">
        <f t="shared" si="4"/>
        <v>86.89895470383279</v>
      </c>
      <c r="H54" s="44">
        <f t="shared" si="7"/>
        <v>20.999999999999886</v>
      </c>
      <c r="I54" s="44">
        <f t="shared" si="5"/>
        <v>37.59999999999991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+0.1-0.2+3.2+1.1+57.6+53.2+0.8+3.6</f>
        <v>572.4000000000001</v>
      </c>
      <c r="E55" s="1">
        <f>D55/D51*100</f>
        <v>3.8584688808148386</v>
      </c>
      <c r="F55" s="1">
        <f t="shared" si="6"/>
        <v>72.20890626971112</v>
      </c>
      <c r="G55" s="1">
        <f t="shared" si="4"/>
        <v>61.34390740542279</v>
      </c>
      <c r="H55" s="44">
        <f t="shared" si="7"/>
        <v>220.29999999999995</v>
      </c>
      <c r="I55" s="44">
        <f t="shared" si="5"/>
        <v>360.69999999999993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</f>
        <v>240</v>
      </c>
      <c r="E56" s="1">
        <f>D56/D51*100</f>
        <v>1.6178066586225737</v>
      </c>
      <c r="F56" s="1">
        <f>D56/B56*100</f>
        <v>85.71428571428571</v>
      </c>
      <c r="G56" s="1">
        <f>D56/C56*100</f>
        <v>85.71428571428571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4279.299999999992</v>
      </c>
      <c r="E57" s="1">
        <f>D57/D51*100</f>
        <v>28.846166809348194</v>
      </c>
      <c r="F57" s="1">
        <f t="shared" si="6"/>
        <v>85.35554004188674</v>
      </c>
      <c r="G57" s="1">
        <f t="shared" si="4"/>
        <v>79.27125206083386</v>
      </c>
      <c r="H57" s="44">
        <f>B57-D57</f>
        <v>734.2000000000089</v>
      </c>
      <c r="I57" s="44">
        <f>C57-D57</f>
        <v>1119.0000000000055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</f>
        <v>5704.099999999999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+0.1+221.9+47.6+77.8+7.3</f>
        <v>5117.899999999999</v>
      </c>
      <c r="E59" s="3">
        <f>D59/D150*100</f>
        <v>0.35903308914443843</v>
      </c>
      <c r="F59" s="3">
        <f>D59/B59*100</f>
        <v>94.18638889911294</v>
      </c>
      <c r="G59" s="3">
        <f t="shared" si="4"/>
        <v>89.72318157115056</v>
      </c>
      <c r="H59" s="47">
        <f>B59-D59</f>
        <v>315.90000000000146</v>
      </c>
      <c r="I59" s="47">
        <f t="shared" si="5"/>
        <v>586.2000000000007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43.5+72.8+47.2+62.5+0.1+35.3+86.8+44.1+125.7+41.4+92.3+60.6+92.7+66.3+68.7-0.1+2+54.7+84.1+36.1+101.8+41.9+86.5+41.3+95.1+46.6</f>
        <v>1529.9999999999998</v>
      </c>
      <c r="E60" s="1">
        <f>D60/D59*100</f>
        <v>29.895074151507455</v>
      </c>
      <c r="F60" s="1">
        <f t="shared" si="6"/>
        <v>101.30437661391775</v>
      </c>
      <c r="G60" s="1">
        <f t="shared" si="4"/>
        <v>93.14501400219163</v>
      </c>
      <c r="H60" s="44">
        <f t="shared" si="7"/>
        <v>-19.699999999999818</v>
      </c>
      <c r="I60" s="44">
        <f t="shared" si="5"/>
        <v>112.60000000000036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6.090388635963972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4.7+45.7+4.9+40.9+19.8+3.9+46.3+9+12.6+0.9+3+0.3+2.8+0.3+0.1+2.2+0.3+2.2+0.3+3.3+0.5+5.5+0.2-1+0.5+20.2+3.9+5.7+52.4+7.2</f>
        <v>298.59999999999997</v>
      </c>
      <c r="E62" s="1">
        <f>D62/D59*100</f>
        <v>5.834424275581783</v>
      </c>
      <c r="F62" s="1">
        <f t="shared" si="6"/>
        <v>56.075117370892016</v>
      </c>
      <c r="G62" s="1">
        <f t="shared" si="4"/>
        <v>47.58565737051793</v>
      </c>
      <c r="H62" s="44">
        <f t="shared" si="7"/>
        <v>233.90000000000003</v>
      </c>
      <c r="I62" s="44">
        <f t="shared" si="5"/>
        <v>328.90000000000003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51.14988569530473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359.7999999999986</v>
      </c>
      <c r="E64" s="1">
        <f>D64/D59*100</f>
        <v>7.030227241642054</v>
      </c>
      <c r="F64" s="1">
        <f t="shared" si="6"/>
        <v>80.83576724331586</v>
      </c>
      <c r="G64" s="1">
        <f t="shared" si="4"/>
        <v>73.71440278631405</v>
      </c>
      <c r="H64" s="44">
        <f t="shared" si="7"/>
        <v>85.30000000000103</v>
      </c>
      <c r="I64" s="44">
        <f t="shared" si="5"/>
        <v>128.30000000000103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287.3</v>
      </c>
      <c r="D69" s="47">
        <f>SUM(D70:D71)</f>
        <v>179.5</v>
      </c>
      <c r="E69" s="35">
        <f>D69/D150*100</f>
        <v>0.012592360050299286</v>
      </c>
      <c r="F69" s="3">
        <f>D69/B69*100</f>
        <v>71.37176938369781</v>
      </c>
      <c r="G69" s="3">
        <f t="shared" si="4"/>
        <v>62.47824573616428</v>
      </c>
      <c r="H69" s="47">
        <f>B69-D69</f>
        <v>72</v>
      </c>
      <c r="I69" s="47">
        <f t="shared" si="5"/>
        <v>107.80000000000001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149.8-9-18.3-0.4-5.8</f>
        <v>116.30000000000001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8.254514187446258</v>
      </c>
      <c r="H71" s="44">
        <f t="shared" si="7"/>
        <v>71</v>
      </c>
      <c r="I71" s="44">
        <f t="shared" si="5"/>
        <v>106.70000000000002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50201.5+5861+2853.8+11.8-0.1+368.5+374.4+150.3+28.8+3184+50+90.5</f>
        <v>63174.500000000015</v>
      </c>
      <c r="D90" s="47">
        <f>44075.1+103.3+46.5+25+15.6+5.7+164.2+1847.8+521.6+2.8+15.8+61.2+46.7+110.4+15+130.8+28.4+129.4+817.1+784.9+173.2+280.6+8.2+18.5+36.5+8.8+35.3+16+2745.3+1166.5+18.3+110.5+188.1+402.8+2029.1+613.1+44.9+113+120.8+17.4</f>
        <v>57094.20000000001</v>
      </c>
      <c r="E90" s="3">
        <f>D90/D150*100</f>
        <v>4.0052965079877305</v>
      </c>
      <c r="F90" s="3">
        <f aca="true" t="shared" si="10" ref="F90:F96">D90/B90*100</f>
        <v>99.88401081166191</v>
      </c>
      <c r="G90" s="3">
        <f t="shared" si="8"/>
        <v>90.37538880402694</v>
      </c>
      <c r="H90" s="47">
        <f aca="true" t="shared" si="11" ref="H90:H96">B90-D90</f>
        <v>66.29999999998836</v>
      </c>
      <c r="I90" s="47">
        <f t="shared" si="9"/>
        <v>6080.300000000003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+1153.5+16.6+1957+554.4+13.3</f>
        <v>48503.49999999999</v>
      </c>
      <c r="E91" s="1">
        <f>D91/D90*100</f>
        <v>84.95346287363688</v>
      </c>
      <c r="F91" s="1">
        <f t="shared" si="10"/>
        <v>101.7896903927959</v>
      </c>
      <c r="G91" s="1">
        <f t="shared" si="8"/>
        <v>91.58913623514616</v>
      </c>
      <c r="H91" s="44">
        <f t="shared" si="11"/>
        <v>-852.7999999999956</v>
      </c>
      <c r="I91" s="44">
        <f t="shared" si="9"/>
        <v>4454.200000000004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+5.7+24.2+203.9+4.7+3.4+2.2</f>
        <v>1704.5000000000002</v>
      </c>
      <c r="E92" s="1">
        <f>D92/D90*100</f>
        <v>2.985417082645873</v>
      </c>
      <c r="F92" s="1">
        <f t="shared" si="10"/>
        <v>93.14207650273225</v>
      </c>
      <c r="G92" s="1">
        <f t="shared" si="8"/>
        <v>84.32274661125953</v>
      </c>
      <c r="H92" s="44">
        <f t="shared" si="11"/>
        <v>125.49999999999977</v>
      </c>
      <c r="I92" s="44">
        <f t="shared" si="9"/>
        <v>316.89999999999986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8195.400000000018</v>
      </c>
      <c r="D94" s="43">
        <f>D90-D91-D92-D93</f>
        <v>6886.200000000019</v>
      </c>
      <c r="E94" s="1">
        <f>D94/D90*100</f>
        <v>12.061120043717256</v>
      </c>
      <c r="F94" s="1">
        <f t="shared" si="10"/>
        <v>89.66639756243674</v>
      </c>
      <c r="G94" s="1">
        <f>D94/C94*100</f>
        <v>84.02518485979945</v>
      </c>
      <c r="H94" s="44">
        <f t="shared" si="11"/>
        <v>793.599999999984</v>
      </c>
      <c r="I94" s="44">
        <f>C94-D94</f>
        <v>1309.199999999999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63500.4+11490.6+4535.2-1.1-1111.2+1589.3-1380+1170.8+341.6-41.2-0.1+1000</f>
        <v>81094.3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+2+0.1+854+1070.6+5.6+1655.8+288.4+73.2+21.3+205.9+890.5</f>
        <v>75885.8</v>
      </c>
      <c r="E95" s="107">
        <f>D95/D150*100</f>
        <v>5.323572792785524</v>
      </c>
      <c r="F95" s="110">
        <f t="shared" si="10"/>
        <v>103.18351474277479</v>
      </c>
      <c r="G95" s="106">
        <f>D95/C95*100</f>
        <v>93.57723045886087</v>
      </c>
      <c r="H95" s="112">
        <f t="shared" si="11"/>
        <v>-2341.300000000003</v>
      </c>
      <c r="I95" s="122">
        <f>C95-D95</f>
        <v>5208.5</v>
      </c>
    </row>
    <row r="96" spans="1:9" ht="18.75" thickBot="1">
      <c r="A96" s="109" t="s">
        <v>89</v>
      </c>
      <c r="B96" s="114">
        <v>7264.1</v>
      </c>
      <c r="C96" s="115">
        <f>5343.5+287.2+2416.8+30+300-99.3</f>
        <v>8278.2</v>
      </c>
      <c r="D96" s="116">
        <f>4529.8+517.7+29.4+13.1+5+72.5+64.2-0.1+1.6+4.9+643.2+21+0.1+73.5+722.1+1.6+262.3+75</f>
        <v>7036.900000000001</v>
      </c>
      <c r="E96" s="117">
        <f>D96/D95*100</f>
        <v>9.273012869337874</v>
      </c>
      <c r="F96" s="118">
        <f t="shared" si="10"/>
        <v>96.87228975372035</v>
      </c>
      <c r="G96" s="119">
        <f>D96/C96*100</f>
        <v>85.00519436592496</v>
      </c>
      <c r="H96" s="123">
        <f t="shared" si="11"/>
        <v>227.19999999999982</v>
      </c>
      <c r="I96" s="124">
        <f>C96-D96</f>
        <v>1241.3000000000002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10703.3-154-3.5-134.3+83.4+37+0.1+6-1288.7+5.8</f>
        <v>9255.099999999999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+23.2+2.9+42.3+13.2+2+107.9+173.1+9.7+53.6+51.5</f>
        <v>7414.199999999999</v>
      </c>
      <c r="E102" s="19">
        <f>D102/D150*100</f>
        <v>0.5201240996374872</v>
      </c>
      <c r="F102" s="19">
        <f>D102/B102*100</f>
        <v>89.59974863440807</v>
      </c>
      <c r="G102" s="19">
        <f aca="true" t="shared" si="12" ref="G102:G148">D102/C102*100</f>
        <v>80.10934511782692</v>
      </c>
      <c r="H102" s="79">
        <f aca="true" t="shared" si="13" ref="H102:H107">B102-D102</f>
        <v>860.6000000000004</v>
      </c>
      <c r="I102" s="79">
        <f aca="true" t="shared" si="14" ref="I102:I148">C102-D102</f>
        <v>1840.8999999999996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15.1+18.9-0.1+18.6+22.1+18.4+16.3+23.1+27.9</f>
        <v>160.3</v>
      </c>
      <c r="E103" s="83">
        <f>D103/D102*100</f>
        <v>2.162067384208681</v>
      </c>
      <c r="F103" s="1">
        <f>D103/B103*100</f>
        <v>102.9543994861914</v>
      </c>
      <c r="G103" s="83">
        <f>D103/C103*100</f>
        <v>85.44776119402985</v>
      </c>
      <c r="H103" s="87">
        <f t="shared" si="13"/>
        <v>-4.600000000000023</v>
      </c>
      <c r="I103" s="87">
        <f t="shared" si="14"/>
        <v>27.299999999999983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8863.3-154-3.5-134.3+25.3+6+39.1-1049+11.4+5.8</f>
        <v>7610.099999999999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+0.2-26.7+28.1+2+80+172.6+53.6</f>
        <v>6109.100000000002</v>
      </c>
      <c r="E104" s="1">
        <f>D104/D102*100</f>
        <v>82.39729168352625</v>
      </c>
      <c r="F104" s="1">
        <f aca="true" t="shared" si="15" ref="F104:F148">D104/B104*100</f>
        <v>90.70675575352638</v>
      </c>
      <c r="G104" s="1">
        <f t="shared" si="12"/>
        <v>80.2762118763223</v>
      </c>
      <c r="H104" s="44">
        <f t="shared" si="13"/>
        <v>625.8999999999987</v>
      </c>
      <c r="I104" s="44">
        <f t="shared" si="14"/>
        <v>1500.9999999999973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1457.3999999999987</v>
      </c>
      <c r="D106" s="88">
        <f>D102-D103-D104</f>
        <v>1144.7999999999965</v>
      </c>
      <c r="E106" s="84">
        <f>D106/D102*100</f>
        <v>15.440640932265067</v>
      </c>
      <c r="F106" s="84">
        <f t="shared" si="15"/>
        <v>82.71078679286163</v>
      </c>
      <c r="G106" s="84">
        <f t="shared" si="12"/>
        <v>78.55084396871123</v>
      </c>
      <c r="H106" s="124">
        <f>B106-D106</f>
        <v>239.300000000002</v>
      </c>
      <c r="I106" s="124">
        <f t="shared" si="14"/>
        <v>312.6000000000022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554358.9000000001</v>
      </c>
      <c r="C107" s="81">
        <f>SUM(C108:C147)-C115-C119+C148-C139-C140-C109-C112-C122-C123-C137-C131-C129</f>
        <v>590061.2999999999</v>
      </c>
      <c r="D107" s="81">
        <f>SUM(D108:D147)-D115-D119+D148-D139-D140-D109-D112-D122-D123-D137-D131-D129</f>
        <v>576816.9000000001</v>
      </c>
      <c r="E107" s="82">
        <f>D107/D150*100</f>
        <v>40.46510355374641</v>
      </c>
      <c r="F107" s="82">
        <f>D107/B107*100</f>
        <v>104.05116613082245</v>
      </c>
      <c r="G107" s="82">
        <f t="shared" si="12"/>
        <v>97.75541964877212</v>
      </c>
      <c r="H107" s="81">
        <f t="shared" si="13"/>
        <v>-22458</v>
      </c>
      <c r="I107" s="81">
        <f t="shared" si="14"/>
        <v>13244.39999999979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142.7+0.9+78.6+37.4+44.2+140.1+1+20.9+25.7+0.2+2+0.6+0.4+1.8+1.5-0.1+62.6+2.1+1.9+2.9+1+9.8+0.1+52+4.8+2+1.2+2+5.2+2.6-0.1+56.3+43+2.2+0.3+6.3+0.1+46.4+1.3+6.5+1.2+1-0.1+67.4+1.9+0.3+9.6+59+4.3+5.5+18.3+1.1+0.2+37.9+21.6+7.2+1.8+20.6+1.2+1.5+1.3+24.6-0.1+139.8+17.1+12+1.1</f>
        <v>1267.6999999999994</v>
      </c>
      <c r="E108" s="6">
        <f>D108/D107*100</f>
        <v>0.21977511407866154</v>
      </c>
      <c r="F108" s="6">
        <f t="shared" si="15"/>
        <v>83.39582922176169</v>
      </c>
      <c r="G108" s="6">
        <f t="shared" si="12"/>
        <v>73.43876723438765</v>
      </c>
      <c r="H108" s="61">
        <f aca="true" t="shared" si="16" ref="H108:H148">B108-D108</f>
        <v>252.40000000000055</v>
      </c>
      <c r="I108" s="61">
        <f t="shared" si="14"/>
        <v>458.50000000000045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142.7+0.9+78.6+37.4+20.9+42.5+24.8+0.6+32.7+0.1+16.7+37.6+29.1+37.9+0.6+124.7</f>
        <v>627.8000000000001</v>
      </c>
      <c r="E109" s="1">
        <f>D109/D108*100</f>
        <v>49.5227577502564</v>
      </c>
      <c r="F109" s="1">
        <f t="shared" si="15"/>
        <v>85.18317503392132</v>
      </c>
      <c r="G109" s="1">
        <f t="shared" si="12"/>
        <v>73.29830706363106</v>
      </c>
      <c r="H109" s="44">
        <f t="shared" si="16"/>
        <v>109.19999999999993</v>
      </c>
      <c r="I109" s="44">
        <f t="shared" si="14"/>
        <v>228.69999999999993</v>
      </c>
    </row>
    <row r="110" spans="1:9" ht="34.5" customHeight="1">
      <c r="A110" s="16" t="s">
        <v>84</v>
      </c>
      <c r="B110" s="73">
        <f>745.5+88.7</f>
        <v>834.2</v>
      </c>
      <c r="C110" s="61">
        <f>778.3+88.7</f>
        <v>867</v>
      </c>
      <c r="D110" s="72">
        <f>26.5+20.2+7.7+37.4+7.5+38.9-0.1+38.9+12.6+45.5+9.7+1.6+37.6-0.1+56.2+1.4+57.4+128+14.8+60.5+43.8+9.8-0.1+103.8+68.3</f>
        <v>827.7999999999996</v>
      </c>
      <c r="E110" s="6">
        <f>D110/D107*100</f>
        <v>0.14351174523492627</v>
      </c>
      <c r="F110" s="6">
        <f>D110/B110*100</f>
        <v>99.23279789019415</v>
      </c>
      <c r="G110" s="6">
        <f t="shared" si="12"/>
        <v>95.47866205305647</v>
      </c>
      <c r="H110" s="61">
        <f t="shared" si="16"/>
        <v>6.400000000000432</v>
      </c>
      <c r="I110" s="61">
        <f t="shared" si="14"/>
        <v>39.20000000000039</v>
      </c>
    </row>
    <row r="111" spans="1:9" s="37" customFormat="1" ht="34.5" customHeight="1">
      <c r="A111" s="16" t="s">
        <v>60</v>
      </c>
      <c r="B111" s="73">
        <f>314.4-180.6+2.8-2.8</f>
        <v>133.79999999999998</v>
      </c>
      <c r="C111" s="53">
        <f>774.1-429.7-180.6</f>
        <v>163.80000000000004</v>
      </c>
      <c r="D111" s="76">
        <f>10.5+18</f>
        <v>28.5</v>
      </c>
      <c r="E111" s="6">
        <f>D111/D107*100</f>
        <v>0.004940909324952163</v>
      </c>
      <c r="F111" s="6">
        <f t="shared" si="15"/>
        <v>21.300448430493276</v>
      </c>
      <c r="G111" s="6">
        <f t="shared" si="12"/>
        <v>17.399267399267394</v>
      </c>
      <c r="H111" s="61">
        <f t="shared" si="16"/>
        <v>105.29999999999998</v>
      </c>
      <c r="I111" s="61">
        <f t="shared" si="14"/>
        <v>135.30000000000004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5.8+4.7+0.7+0.7+1+13.8+3.2+2.2+0.2+3.3+10</f>
        <v>45.6</v>
      </c>
      <c r="E113" s="6">
        <f>D113/D107*100</f>
        <v>0.007905454919923461</v>
      </c>
      <c r="F113" s="6">
        <f t="shared" si="15"/>
        <v>91.2</v>
      </c>
      <c r="G113" s="6">
        <f t="shared" si="12"/>
        <v>91.2</v>
      </c>
      <c r="H113" s="61">
        <f t="shared" si="16"/>
        <v>4.399999999999999</v>
      </c>
      <c r="I113" s="61">
        <f t="shared" si="14"/>
        <v>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+0.2+5.7+5.5+11.6+17.1+14.6</f>
        <v>1402.5999999999997</v>
      </c>
      <c r="E114" s="6">
        <f>D114/D107*100</f>
        <v>0.24316208488343516</v>
      </c>
      <c r="F114" s="6">
        <f t="shared" si="15"/>
        <v>92.56252887217052</v>
      </c>
      <c r="G114" s="6">
        <f t="shared" si="12"/>
        <v>81.26303592120509</v>
      </c>
      <c r="H114" s="61">
        <f t="shared" si="16"/>
        <v>112.70000000000027</v>
      </c>
      <c r="I114" s="61">
        <f t="shared" si="14"/>
        <v>323.4000000000003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0.011268740565680372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17.1-0.3+0.8+0.3+21.4+4.2+0.3+17.6+4.2+0.8+0.3+16.8+0.3+2+2.2+17.7+1.1+4.1+17.7+0.8+4.3+0.3+1.6+0.3+4+0.8+1.7+3+17.7+1.1+2.9+17.7+1.2+1.1+2.7+1.4+17.7+2.9+1+0.8+1.2</f>
        <v>214.79999999999995</v>
      </c>
      <c r="E118" s="6">
        <f>D118/D107*100</f>
        <v>0.03723885343858682</v>
      </c>
      <c r="F118" s="6">
        <f t="shared" si="15"/>
        <v>101.8975332068311</v>
      </c>
      <c r="G118" s="6">
        <f t="shared" si="12"/>
        <v>91.79487179487178</v>
      </c>
      <c r="H118" s="61">
        <f t="shared" si="16"/>
        <v>-3.999999999999943</v>
      </c>
      <c r="I118" s="61">
        <f t="shared" si="14"/>
        <v>19.200000000000045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17.1-0.3+16.8+16.8+16.8+17.7+17.7+17.7+17.7+17.7</f>
        <v>155.7</v>
      </c>
      <c r="E119" s="1">
        <f>D119/D118*100</f>
        <v>72.48603351955309</v>
      </c>
      <c r="F119" s="1">
        <f t="shared" si="15"/>
        <v>100</v>
      </c>
      <c r="G119" s="1">
        <f t="shared" si="12"/>
        <v>89.17525773195875</v>
      </c>
      <c r="H119" s="44">
        <f t="shared" si="16"/>
        <v>0</v>
      </c>
      <c r="I119" s="44">
        <f t="shared" si="14"/>
        <v>18.900000000000006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0.0393192363122509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3776+7.6+1124+100+14.3+14.5+0.1+20.4+3015.8+9+1156.5+27+0.1+1146.6+5.2+681+29.9+16.3+480.3+117.6+5542.8+148.8+1446+310+974.1+0.1+1858.9+80.5+1043.3+1734.7+500+1536.4+966.2+1219.2</f>
        <v>29103.2</v>
      </c>
      <c r="E124" s="17">
        <f>D124/D107*100</f>
        <v>5.045483237401677</v>
      </c>
      <c r="F124" s="6">
        <f t="shared" si="15"/>
        <v>108.11838962177585</v>
      </c>
      <c r="G124" s="6">
        <f t="shared" si="12"/>
        <v>100</v>
      </c>
      <c r="H124" s="61">
        <f t="shared" si="16"/>
        <v>-2185.2999999999993</v>
      </c>
      <c r="I124" s="61">
        <f t="shared" si="14"/>
        <v>0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1239-364-72-560-40</f>
        <v>203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203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f>95.1-4.4</f>
        <v>90.69999999999999</v>
      </c>
      <c r="C127" s="53">
        <v>95.1</v>
      </c>
      <c r="D127" s="76">
        <f>4.5+17.5+0.7+32.3</f>
        <v>55</v>
      </c>
      <c r="E127" s="17">
        <f>D127/D107*100</f>
        <v>0.009535088170960314</v>
      </c>
      <c r="F127" s="6">
        <f t="shared" si="15"/>
        <v>60.63947078280045</v>
      </c>
      <c r="G127" s="6">
        <f t="shared" si="12"/>
        <v>57.83385909568876</v>
      </c>
      <c r="H127" s="61">
        <f t="shared" si="16"/>
        <v>35.69999999999999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f>983-50</f>
        <v>933</v>
      </c>
      <c r="D128" s="76">
        <f>2.8+14.4+2.8+8.8+3.7+4+2.8+5.8+9.6+4.2+2.7+0.2+2.9+76+0.5+2.6+4.7+5.9+2.9+2.9+16.5+2.9+3.4+118.6+34.2+37.5+8.6+108.7+17.3+1.3+0.8+2.1+6.6+20.9</f>
        <v>539.6</v>
      </c>
      <c r="E128" s="17">
        <f>D128/D107*100</f>
        <v>0.0935478832190943</v>
      </c>
      <c r="F128" s="6">
        <f t="shared" si="15"/>
        <v>62.7223061722655</v>
      </c>
      <c r="G128" s="6">
        <f t="shared" si="12"/>
        <v>57.834941050375136</v>
      </c>
      <c r="H128" s="61">
        <f t="shared" si="16"/>
        <v>320.69999999999993</v>
      </c>
      <c r="I128" s="61">
        <f t="shared" si="14"/>
        <v>393.4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</f>
        <v>496.4</v>
      </c>
      <c r="D129" s="75">
        <f>2.8+2.8-0.1+2.8+2.7+2.9+70.7+4.7+2.9+2.9+2.9+2.9+108.7+2.9+0.1</f>
        <v>212.60000000000002</v>
      </c>
      <c r="E129" s="1">
        <f>D129/D128*100</f>
        <v>39.399555226093405</v>
      </c>
      <c r="F129" s="1">
        <f>D129/B129*100</f>
        <v>56.2285109759323</v>
      </c>
      <c r="G129" s="1">
        <f t="shared" si="12"/>
        <v>42.82836422240129</v>
      </c>
      <c r="H129" s="44">
        <f t="shared" si="16"/>
        <v>165.5</v>
      </c>
      <c r="I129" s="44">
        <f t="shared" si="14"/>
        <v>283.79999999999995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0.8+2.3+1.8+1+14.8+2.3+0.1+3.7+14.8+0.6+3.3</f>
        <v>45.5</v>
      </c>
      <c r="E132" s="17">
        <f>D132/D107*100</f>
        <v>0.00788811839597626</v>
      </c>
      <c r="F132" s="6">
        <f t="shared" si="15"/>
        <v>72.45222929936305</v>
      </c>
      <c r="G132" s="6">
        <f t="shared" si="12"/>
        <v>70.98283931357255</v>
      </c>
      <c r="H132" s="61">
        <f t="shared" si="16"/>
        <v>17.299999999999997</v>
      </c>
      <c r="I132" s="61">
        <f>C132-D132</f>
        <v>18.599999999999994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0.8+5+0.9+2.6-0.1+0.6+0.1+0.6+1.7+4.6+0.7+1.9</f>
        <v>19.399999999999995</v>
      </c>
      <c r="E134" s="17">
        <f>D134/D107*100</f>
        <v>0.0033632856457569103</v>
      </c>
      <c r="F134" s="6">
        <f t="shared" si="15"/>
        <v>96.99999999999997</v>
      </c>
      <c r="G134" s="6">
        <f t="shared" si="12"/>
        <v>19.399999999999995</v>
      </c>
      <c r="H134" s="61">
        <f t="shared" si="16"/>
        <v>0.600000000000005</v>
      </c>
      <c r="I134" s="61">
        <f t="shared" si="14"/>
        <v>80.60000000000001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>
        <f>39.6</f>
        <v>39.6</v>
      </c>
      <c r="E135" s="17">
        <f>D135/D107*100</f>
        <v>0.006865263483091427</v>
      </c>
      <c r="F135" s="6">
        <f t="shared" si="15"/>
        <v>99</v>
      </c>
      <c r="G135" s="6">
        <f t="shared" si="12"/>
        <v>99</v>
      </c>
      <c r="H135" s="61">
        <f t="shared" si="16"/>
        <v>0.3999999999999986</v>
      </c>
      <c r="I135" s="61">
        <f t="shared" si="14"/>
        <v>0.3999999999999986</v>
      </c>
    </row>
    <row r="136" spans="1:9" s="2" customFormat="1" ht="37.5">
      <c r="A136" s="16" t="s">
        <v>90</v>
      </c>
      <c r="B136" s="73">
        <f>320.7+2.8</f>
        <v>323.5</v>
      </c>
      <c r="C136" s="53">
        <v>363.7</v>
      </c>
      <c r="D136" s="76">
        <f>5.2+0.3+2.7+0.1+0.5+0.2+13.8+39.2+5+5.9+2+6.5+0.1+32.4+5+3.9+0.2+0.7+8.4+0.1+0.1+3+4.4+0.1+5.5+21.4+0.1+4.5+0.6+5.7+0.4+24.5+1.5+1.7+1.6+1.3+1.6+9.9+1.4+0.4+6.1+0.3+0.5+0.1+17.8+1.9+12.4+0.1+1.6</f>
        <v>262.70000000000005</v>
      </c>
      <c r="E136" s="17">
        <f>D136/D107*100</f>
        <v>0.04554304840929591</v>
      </c>
      <c r="F136" s="6">
        <f t="shared" si="15"/>
        <v>81.20556414219476</v>
      </c>
      <c r="G136" s="6">
        <f>D136/C136*100</f>
        <v>72.22985977453948</v>
      </c>
      <c r="H136" s="61">
        <f t="shared" si="16"/>
        <v>60.799999999999955</v>
      </c>
      <c r="I136" s="61">
        <f t="shared" si="14"/>
        <v>100.99999999999994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0.3+39.3+0.2+2+32.4+0.2-0.1+5.4+0.1+5.5+21.4+0.1+0.1+22.6+1.7+9.9+0.6+0.2+6.1+17.8+0.4+11</f>
        <v>177.19999999999996</v>
      </c>
      <c r="E137" s="103">
        <f>D137/D136*100</f>
        <v>67.45336886181954</v>
      </c>
      <c r="F137" s="1">
        <f t="shared" si="15"/>
        <v>73.16267547481418</v>
      </c>
      <c r="G137" s="1">
        <f>D137/C137*100</f>
        <v>64.88465763456607</v>
      </c>
      <c r="H137" s="44">
        <f t="shared" si="16"/>
        <v>65.00000000000006</v>
      </c>
      <c r="I137" s="44">
        <f t="shared" si="14"/>
        <v>95.90000000000006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26.5+42.3+30.1+3.6+8.6+42.3+0.1+5.7+31.9+5.2+42.5+11.7+55+45.4+28.3+17.8+9.6+33.4+0.9+26.8+46.9+38.1-0.1+30.6+29.1+43.2+28.9+29.5+0.1+43.5+140.8+0.1+38.4+46.8+37.3+6.7+42.3+4.9+48.5+0.1+16.1+25.2+0.5</f>
        <v>1165.1999999999998</v>
      </c>
      <c r="E138" s="17">
        <f>D138/D107*100</f>
        <v>0.20200517703278104</v>
      </c>
      <c r="F138" s="6">
        <f t="shared" si="15"/>
        <v>100.48292514660227</v>
      </c>
      <c r="G138" s="6">
        <f t="shared" si="12"/>
        <v>92.68215081132674</v>
      </c>
      <c r="H138" s="61">
        <f t="shared" si="16"/>
        <v>-5.599999999999909</v>
      </c>
      <c r="I138" s="61">
        <f t="shared" si="14"/>
        <v>92.00000000000023</v>
      </c>
    </row>
    <row r="139" spans="1:9" s="32" customFormat="1" ht="18">
      <c r="A139" s="33" t="s">
        <v>47</v>
      </c>
      <c r="B139" s="74">
        <v>813</v>
      </c>
      <c r="C139" s="44">
        <f>886.2+1.2</f>
        <v>887.4000000000001</v>
      </c>
      <c r="D139" s="75">
        <f>26.5+39.8+30.1+42.1+0.1+31.9+40.5+11.2+38.1+30.1+28.3+17.4+33.4+8.9+24.2+37.9+28.8+43.2+29.4+43.5-0.1+36.5+38.4+39.2+36.7-0.1+33.6+39+4.1+25.2</f>
        <v>837.9000000000001</v>
      </c>
      <c r="E139" s="1">
        <f>D139/D138*100</f>
        <v>71.9104016477858</v>
      </c>
      <c r="F139" s="1">
        <f aca="true" t="shared" si="17" ref="F139:F147">D139/B139*100</f>
        <v>103.06273062730628</v>
      </c>
      <c r="G139" s="1">
        <f t="shared" si="12"/>
        <v>94.42190669371196</v>
      </c>
      <c r="H139" s="44">
        <f t="shared" si="16"/>
        <v>-24.90000000000009</v>
      </c>
      <c r="I139" s="44">
        <f t="shared" si="14"/>
        <v>49.5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8.6+0.2+0.3+5.1+0.4+5.3+0.3+0.3+0.2+0.3+0.3+0.3+2.3+3.2+0.4</f>
        <v>27.5</v>
      </c>
      <c r="E140" s="1">
        <f>D140/D138*100</f>
        <v>2.360109852385857</v>
      </c>
      <c r="F140" s="1">
        <f t="shared" si="17"/>
        <v>91.66666666666666</v>
      </c>
      <c r="G140" s="1">
        <f>D140/C140*100</f>
        <v>69.97455470737914</v>
      </c>
      <c r="H140" s="44">
        <f t="shared" si="16"/>
        <v>2.5</v>
      </c>
      <c r="I140" s="44">
        <f t="shared" si="14"/>
        <v>11.799999999999997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0.08652659102047806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2620+600</f>
        <v>3220</v>
      </c>
      <c r="E142" s="17">
        <f>D142/D107*100</f>
        <v>0.5582360710998584</v>
      </c>
      <c r="F142" s="99">
        <f>D142/B142*100</f>
        <v>100</v>
      </c>
      <c r="G142" s="6">
        <f t="shared" si="12"/>
        <v>100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f>39981.9+8.4+185.2+0.1</f>
        <v>40175.6</v>
      </c>
      <c r="C143" s="53">
        <f>16744+15000+2000-2607.4+8610.1+1327.3+3638+185.2+0.1+3320</f>
        <v>48217.299999999996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+204.5+1021.7+1367+395.7+2551.8+1830.9+89+123.4</f>
        <v>43732.7</v>
      </c>
      <c r="E143" s="17">
        <f>D143/D107*100</f>
        <v>7.581730008257384</v>
      </c>
      <c r="F143" s="99">
        <f t="shared" si="17"/>
        <v>108.85388146038888</v>
      </c>
      <c r="G143" s="6">
        <f t="shared" si="12"/>
        <v>90.69918888033963</v>
      </c>
      <c r="H143" s="61">
        <f t="shared" si="16"/>
        <v>-3557.0999999999985</v>
      </c>
      <c r="I143" s="61">
        <f t="shared" si="14"/>
        <v>4484.5999999999985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2094+16+20.8</f>
        <v>2130.8</v>
      </c>
      <c r="E145" s="17">
        <f>D145/D107*100</f>
        <v>0.3694066522669498</v>
      </c>
      <c r="F145" s="99">
        <f t="shared" si="17"/>
        <v>94.80334579106604</v>
      </c>
      <c r="G145" s="6">
        <f t="shared" si="12"/>
        <v>91.97168508287294</v>
      </c>
      <c r="H145" s="61">
        <f t="shared" si="16"/>
        <v>116.79999999999973</v>
      </c>
      <c r="I145" s="61">
        <f t="shared" si="14"/>
        <v>186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0.10448722982977784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445905.1+1534-500+735.8-1038.5-424.7+199.1</f>
        <v>446410.79999999993</v>
      </c>
      <c r="C147" s="53">
        <f>473452.9-2494.7-2700.6+1093.8-24.3-424.7+199.1-665.3</f>
        <v>468436.2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+2722.1+9442.7+12+2389+942.2+10+5048.3+12.5</f>
        <v>463932.20000000007</v>
      </c>
      <c r="E147" s="17">
        <f>D147/D107*100</f>
        <v>80.42971695177447</v>
      </c>
      <c r="F147" s="6">
        <f t="shared" si="17"/>
        <v>103.92494984440344</v>
      </c>
      <c r="G147" s="6">
        <f t="shared" si="12"/>
        <v>99.03850300211641</v>
      </c>
      <c r="H147" s="61">
        <f t="shared" si="16"/>
        <v>-17521.40000000014</v>
      </c>
      <c r="I147" s="61">
        <f t="shared" si="14"/>
        <v>4503.999999999942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805.6+805.6+805.6+805.6+805.6+805.6+805.6+805.6+805.6+805.6+805.6+805.6+805.6+805.6+805.6+805.6+805.6+805.6+805.6+805.6+805.6+805.6+805.6+805.6+805.6+805.6+805.6+805.6+805.6+805.6+805.6+805.6+805.6+805.6</f>
        <v>27390.399999999987</v>
      </c>
      <c r="E148" s="17">
        <f>D148/D107*100</f>
        <v>4.748543255234023</v>
      </c>
      <c r="F148" s="6">
        <f t="shared" si="15"/>
        <v>103.03030303030299</v>
      </c>
      <c r="G148" s="6">
        <f t="shared" si="12"/>
        <v>94.44444444444441</v>
      </c>
      <c r="H148" s="61">
        <f t="shared" si="16"/>
        <v>-805.5999999999876</v>
      </c>
      <c r="I148" s="61">
        <f t="shared" si="14"/>
        <v>1611.2000000000116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565198.4000000001</v>
      </c>
      <c r="C149" s="77">
        <f>C43+C69+C72+C77+C79+C87+C102+C107+C100+C84+C98</f>
        <v>602893.2</v>
      </c>
      <c r="D149" s="53">
        <f>D43+D69+D72+D77+D79+D87+D102+D107+D100+D84+D98</f>
        <v>585676.1000000001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1416874.8000000003</v>
      </c>
      <c r="C150" s="47">
        <f>C6+C18+C33+C43+C51+C59+C69+C72+C77+C79+C87+C90+C95+C102+C107+C100+C84+C98+C45</f>
        <v>1539918.4</v>
      </c>
      <c r="D150" s="47">
        <f>D6+D18+D33+D43+D51+D59+D69+D72+D77+D79+D87+D90+D95+D102+D107+D100+D84+D98+D45</f>
        <v>1425467.5000000002</v>
      </c>
      <c r="E150" s="31">
        <v>100</v>
      </c>
      <c r="F150" s="3">
        <f>D150/B150*100</f>
        <v>100.60645443055378</v>
      </c>
      <c r="G150" s="3">
        <f aca="true" t="shared" si="18" ref="G150:G156">D150/C150*100</f>
        <v>92.56772956281321</v>
      </c>
      <c r="H150" s="47">
        <f aca="true" t="shared" si="19" ref="H150:H156">B150-D150</f>
        <v>-8592.699999999953</v>
      </c>
      <c r="I150" s="47">
        <f aca="true" t="shared" si="20" ref="I150:I156">C150-D150</f>
        <v>114450.89999999967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612995.1999999997</v>
      </c>
      <c r="D151" s="60">
        <f>D8+D20+D34+D52+D60+D91+D115+D119+D46+D139+D131+D103</f>
        <v>575038.2</v>
      </c>
      <c r="E151" s="6">
        <f>D151/D150*100</f>
        <v>40.34032343774936</v>
      </c>
      <c r="F151" s="6">
        <f aca="true" t="shared" si="21" ref="F151:F156">D151/B151*100</f>
        <v>102.93642907354597</v>
      </c>
      <c r="G151" s="6">
        <f t="shared" si="18"/>
        <v>93.80794498880256</v>
      </c>
      <c r="H151" s="61">
        <f t="shared" si="19"/>
        <v>-16403.900000000023</v>
      </c>
      <c r="I151" s="72">
        <f t="shared" si="20"/>
        <v>37956.99999999977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121016</v>
      </c>
      <c r="D152" s="61">
        <f>D11+D23+D36+D55+D62+D92+D49+D140+D109+D112+D96+D137</f>
        <v>80750.90000000001</v>
      </c>
      <c r="E152" s="6">
        <f>D152/D150*100</f>
        <v>5.6648713492240255</v>
      </c>
      <c r="F152" s="6">
        <f t="shared" si="21"/>
        <v>77.84907570316454</v>
      </c>
      <c r="G152" s="6">
        <f t="shared" si="18"/>
        <v>66.72745752627752</v>
      </c>
      <c r="H152" s="61">
        <f t="shared" si="19"/>
        <v>22976.600000000006</v>
      </c>
      <c r="I152" s="72">
        <f t="shared" si="20"/>
        <v>40265.09999999999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34579.6</v>
      </c>
      <c r="D153" s="60">
        <f>D22+D10+D54+D48+D61+D35+D123</f>
        <v>32223.200000000015</v>
      </c>
      <c r="E153" s="6">
        <f>D153/D150*100</f>
        <v>2.2605355786785744</v>
      </c>
      <c r="F153" s="6">
        <f t="shared" si="21"/>
        <v>95.93635841265214</v>
      </c>
      <c r="G153" s="6">
        <f t="shared" si="18"/>
        <v>93.18557762380136</v>
      </c>
      <c r="H153" s="61">
        <f t="shared" si="19"/>
        <v>1364.8999999999905</v>
      </c>
      <c r="I153" s="72">
        <f t="shared" si="20"/>
        <v>2356.3999999999833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25920.399999999998</v>
      </c>
      <c r="D154" s="60">
        <f>D12+D24+D104+D63+D38+D93+D129+D56</f>
        <v>22593.100000000002</v>
      </c>
      <c r="E154" s="6">
        <f>D154/D150*100</f>
        <v>1.5849607234117928</v>
      </c>
      <c r="F154" s="6">
        <f t="shared" si="21"/>
        <v>96.52201032161045</v>
      </c>
      <c r="G154" s="6">
        <f t="shared" si="18"/>
        <v>87.16339254023859</v>
      </c>
      <c r="H154" s="61">
        <f t="shared" si="19"/>
        <v>814.0999999999985</v>
      </c>
      <c r="I154" s="72">
        <f t="shared" si="20"/>
        <v>3327.2999999999956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22162.1</v>
      </c>
      <c r="D155" s="60">
        <f>D9+D21+D47+D53+D122</f>
        <v>21076.59999999999</v>
      </c>
      <c r="E155" s="6">
        <f>D155/D150*100</f>
        <v>1.4785745729032747</v>
      </c>
      <c r="F155" s="6">
        <f t="shared" si="21"/>
        <v>103.31666666666663</v>
      </c>
      <c r="G155" s="6">
        <f t="shared" si="18"/>
        <v>95.10199845682492</v>
      </c>
      <c r="H155" s="61">
        <f t="shared" si="19"/>
        <v>-676.5999999999913</v>
      </c>
      <c r="I155" s="72">
        <f t="shared" si="20"/>
        <v>1085.5000000000073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677117.7000000004</v>
      </c>
      <c r="C156" s="78">
        <f>C150-C151-C152-C153-C154-C155</f>
        <v>723245.1000000002</v>
      </c>
      <c r="D156" s="78">
        <f>D150-D151-D152-D153-D154-D155</f>
        <v>693785.5000000002</v>
      </c>
      <c r="E156" s="36">
        <f>D156/D150*100</f>
        <v>48.670734338032965</v>
      </c>
      <c r="F156" s="36">
        <f t="shared" si="21"/>
        <v>102.46158090388123</v>
      </c>
      <c r="G156" s="36">
        <f t="shared" si="18"/>
        <v>95.92674737789444</v>
      </c>
      <c r="H156" s="127">
        <f t="shared" si="19"/>
        <v>-16667.799999999814</v>
      </c>
      <c r="I156" s="127">
        <f t="shared" si="20"/>
        <v>29459.599999999977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1425467.5000000002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1425467.5000000002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2016-12-01T08:52:42Z</cp:lastPrinted>
  <dcterms:created xsi:type="dcterms:W3CDTF">2000-06-20T04:48:00Z</dcterms:created>
  <dcterms:modified xsi:type="dcterms:W3CDTF">2016-12-21T06:01:39Z</dcterms:modified>
  <cp:category/>
  <cp:version/>
  <cp:contentType/>
  <cp:contentStatus/>
</cp:coreProperties>
</file>